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https://acleea44.sharepoint.com/sites/ACLEEA/Documents partages/ACLEEA/Secteur Administratif/DOSSIER COMMUN/TARIFS ADHERENTS/"/>
    </mc:Choice>
  </mc:AlternateContent>
  <xr:revisionPtr revIDLastSave="1179" documentId="11_02CB1359A2BF00BDF6DB0338C4FBE75F84249ECF" xr6:coauthVersionLast="45" xr6:coauthVersionMax="47" xr10:uidLastSave="{91D82BD4-F616-4223-84E7-13F622AEB3F7}"/>
  <bookViews>
    <workbookView xWindow="-120" yWindow="-120" windowWidth="29040" windowHeight="15720" xr2:uid="{00000000-000D-0000-FFFF-FFFF00000000}"/>
  </bookViews>
  <sheets>
    <sheet name="Feuil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8" i="1" l="1"/>
  <c r="S29" i="1"/>
  <c r="R25" i="1"/>
  <c r="B38" i="1" l="1"/>
  <c r="B17" i="1"/>
  <c r="S14" i="1"/>
  <c r="S18" i="1"/>
  <c r="U19" i="1"/>
  <c r="T19" i="1"/>
  <c r="R8" i="1" l="1"/>
  <c r="W29" i="1"/>
  <c r="V29" i="1"/>
  <c r="U28" i="1"/>
  <c r="U29" i="1" s="1"/>
  <c r="U25" i="1"/>
  <c r="V28" i="1" l="1"/>
  <c r="W28" i="1"/>
  <c r="V19" i="1" l="1"/>
  <c r="S19" i="1"/>
  <c r="V20" i="1" l="1"/>
  <c r="E23" i="1"/>
  <c r="S20" i="1"/>
  <c r="R14" i="1"/>
  <c r="T29" i="1" l="1"/>
  <c r="R28" i="1"/>
  <c r="R29" i="1" s="1"/>
  <c r="O28" i="1"/>
  <c r="O29" i="1" s="1"/>
  <c r="O25" i="1"/>
  <c r="Q29" i="1"/>
  <c r="P29" i="1"/>
  <c r="O19" i="1"/>
  <c r="O14" i="1"/>
  <c r="S8" i="1"/>
  <c r="O8" i="1"/>
  <c r="B32" i="1" l="1"/>
  <c r="D32" i="1"/>
  <c r="O20" i="1"/>
  <c r="T28" i="1"/>
  <c r="B23" i="1"/>
  <c r="B11" i="1"/>
  <c r="D11" i="1" s="1"/>
  <c r="D17" i="1"/>
  <c r="D23" i="1" l="1"/>
  <c r="F16" i="1"/>
  <c r="F10" i="1"/>
  <c r="G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NADIA</author>
    <author>Martine</author>
  </authors>
  <commentList>
    <comment ref="P7" authorId="0" shapeId="0" xr:uid="{9F86B8E1-CA3D-4D55-9928-3ED411EDB50A}">
      <text>
        <r>
          <rPr>
            <b/>
            <sz val="9"/>
            <color indexed="81"/>
            <rFont val="Tahoma"/>
            <family val="2"/>
          </rPr>
          <t>NADIA:</t>
        </r>
        <r>
          <rPr>
            <sz val="9"/>
            <color indexed="81"/>
            <rFont val="Tahoma"/>
            <family val="2"/>
          </rPr>
          <t xml:space="preserve">
plancher 4,03*100/1,103=365</t>
        </r>
      </text>
    </comment>
    <comment ref="Q7" authorId="0" shapeId="0" xr:uid="{3AD08DF4-F259-4B6B-A024-9BF8B9CAA99F}">
      <text>
        <r>
          <rPr>
            <b/>
            <sz val="9"/>
            <color indexed="81"/>
            <rFont val="Tahoma"/>
            <family val="2"/>
          </rPr>
          <t>NADIA:</t>
        </r>
        <r>
          <rPr>
            <sz val="9"/>
            <color indexed="81"/>
            <rFont val="Tahoma"/>
            <family val="2"/>
          </rPr>
          <t xml:space="preserve">
plafond : 18,46*100/1,103=1674</t>
        </r>
      </text>
    </comment>
    <comment ref="P13" authorId="0" shapeId="0" xr:uid="{5D532B0D-1483-4665-8246-61B0ABB07410}">
      <text>
        <r>
          <rPr>
            <b/>
            <sz val="9"/>
            <color indexed="81"/>
            <rFont val="Tahoma"/>
            <family val="2"/>
          </rPr>
          <t>NADIA:</t>
        </r>
        <r>
          <rPr>
            <sz val="9"/>
            <color indexed="81"/>
            <rFont val="Tahoma"/>
            <family val="2"/>
          </rPr>
          <t xml:space="preserve">
3,22*100/0,882=365</t>
        </r>
      </text>
    </comment>
    <comment ref="Q13" authorId="0" shapeId="0" xr:uid="{DF1C76C9-D71F-47D2-B4F1-BE724CB186E0}">
      <text>
        <r>
          <rPr>
            <b/>
            <sz val="9"/>
            <color indexed="81"/>
            <rFont val="Tahoma"/>
            <family val="2"/>
          </rPr>
          <t>NADIA:</t>
        </r>
        <r>
          <rPr>
            <sz val="9"/>
            <color indexed="81"/>
            <rFont val="Tahoma"/>
            <family val="2"/>
          </rPr>
          <t xml:space="preserve">
14,77*100/0,882=1674</t>
        </r>
      </text>
    </comment>
    <comment ref="P24" authorId="1" shapeId="0" xr:uid="{00000000-0006-0000-0000-000001000000}">
      <text>
        <r>
          <rPr>
            <b/>
            <sz val="8"/>
            <color indexed="81"/>
            <rFont val="Tahoma"/>
            <family val="2"/>
          </rPr>
          <t>Nadia:</t>
        </r>
        <r>
          <rPr>
            <sz val="8"/>
            <color indexed="81"/>
            <rFont val="Tahoma"/>
            <family val="2"/>
          </rPr>
          <t xml:space="preserve">
12,298x 100 :2,297 = plancher</t>
        </r>
      </text>
    </comment>
    <comment ref="Q24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Nadia:</t>
        </r>
        <r>
          <rPr>
            <sz val="8"/>
            <color indexed="81"/>
            <rFont val="Tahoma"/>
            <family val="2"/>
          </rPr>
          <t xml:space="preserve">
37,56 x 100 : 2,297 : plafond</t>
        </r>
      </text>
    </comment>
    <comment ref="S24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Nadia:</t>
        </r>
        <r>
          <rPr>
            <sz val="8"/>
            <color indexed="81"/>
            <rFont val="Tahoma"/>
            <family val="2"/>
          </rPr>
          <t xml:space="preserve">
20,28 x 100 : 3,7828 = plancher</t>
        </r>
      </text>
    </comment>
    <comment ref="T24" authorId="1" shapeId="0" xr:uid="{00000000-0006-0000-0000-000004000000}">
      <text>
        <r>
          <rPr>
            <b/>
            <sz val="8"/>
            <color indexed="81"/>
            <rFont val="Tahoma"/>
            <family val="2"/>
          </rPr>
          <t>Nadia:</t>
        </r>
        <r>
          <rPr>
            <sz val="8"/>
            <color indexed="81"/>
            <rFont val="Tahoma"/>
            <family val="2"/>
          </rPr>
          <t xml:space="preserve">
59,78 x 100 : 3,782 : plafond</t>
        </r>
      </text>
    </comment>
    <comment ref="V24" authorId="1" shapeId="0" xr:uid="{8E2194AC-2FF0-4596-AE17-CFB95F62823F}">
      <text>
        <r>
          <rPr>
            <b/>
            <sz val="8"/>
            <color indexed="81"/>
            <rFont val="Tahoma"/>
            <family val="2"/>
          </rPr>
          <t>Nadia:</t>
        </r>
        <r>
          <rPr>
            <sz val="8"/>
            <color indexed="81"/>
            <rFont val="Tahoma"/>
            <family val="2"/>
          </rPr>
          <t xml:space="preserve">
13,90 x 100 : 2,598 = plancher</t>
        </r>
      </text>
    </comment>
    <comment ref="W24" authorId="1" shapeId="0" xr:uid="{CD99D5AE-E4D8-4347-B7C2-9023A81B41AA}">
      <text>
        <r>
          <rPr>
            <b/>
            <sz val="8"/>
            <color indexed="81"/>
            <rFont val="Tahoma"/>
            <family val="2"/>
          </rPr>
          <t>Nadia:</t>
        </r>
        <r>
          <rPr>
            <sz val="8"/>
            <color indexed="81"/>
            <rFont val="Tahoma"/>
            <family val="2"/>
          </rPr>
          <t xml:space="preserve">
42,52 x 100 : 2,598 : plafond</t>
        </r>
      </text>
    </comment>
  </commentList>
</comments>
</file>

<file path=xl/sharedStrings.xml><?xml version="1.0" encoding="utf-8"?>
<sst xmlns="http://schemas.openxmlformats.org/spreadsheetml/2006/main" count="84" uniqueCount="57">
  <si>
    <t>Saisissez votre Quotient CAF :</t>
  </si>
  <si>
    <t>calculs petites vacances</t>
  </si>
  <si>
    <t>DANS LA COMMUNE</t>
  </si>
  <si>
    <t>Taux JR</t>
  </si>
  <si>
    <t>Plancher</t>
  </si>
  <si>
    <t>Plafond</t>
  </si>
  <si>
    <t>% 1/2J plancher</t>
  </si>
  <si>
    <t>% 1/2plafond</t>
  </si>
  <si>
    <t>HORS COMMUNE</t>
  </si>
  <si>
    <t>Vous résidez (choisir dans la liste) :</t>
  </si>
  <si>
    <t>VOS TARIFS :</t>
  </si>
  <si>
    <t>Journée (repas)</t>
  </si>
  <si>
    <t xml:space="preserve">Demi journée (avec ou sans repas) </t>
  </si>
  <si>
    <t>calculs mercredis</t>
  </si>
  <si>
    <t>Taux JR mercredi</t>
  </si>
  <si>
    <t>% 1/2J plafond</t>
  </si>
  <si>
    <t>Demi journée (sans repas)</t>
  </si>
  <si>
    <t>calculs accueils périscolaires</t>
  </si>
  <si>
    <t>Taux Heure</t>
  </si>
  <si>
    <t>Gouter</t>
  </si>
  <si>
    <t>Tarif Horaire</t>
  </si>
  <si>
    <t>Tarif 1/2 h</t>
  </si>
  <si>
    <t>+ Goûter</t>
  </si>
  <si>
    <t>Adhésion ACLEEA</t>
  </si>
  <si>
    <t>Adhésion Jeunes</t>
  </si>
  <si>
    <t>Atelier</t>
  </si>
  <si>
    <t>Parcours</t>
  </si>
  <si>
    <t>2€ 50</t>
  </si>
  <si>
    <t>L'adhésion ACLEEA donne un accès gratuit à l'accès libre numérique et à la ludothèque au niveau du Tiers Lieu.</t>
  </si>
  <si>
    <t>VOS TARIFS SEJOURS :</t>
  </si>
  <si>
    <t>12 jours</t>
  </si>
  <si>
    <t>Mini camps 5 jours</t>
  </si>
  <si>
    <t>Mini camps 4 jours</t>
  </si>
  <si>
    <t>MINI CAMP COMMUNE</t>
  </si>
  <si>
    <t>SEJ ADOS  COMMUNE</t>
  </si>
  <si>
    <t>Taux J MC</t>
  </si>
  <si>
    <t>SEJ ADOS HORS COMMUNE</t>
  </si>
  <si>
    <t xml:space="preserve">Taux J +50% </t>
  </si>
  <si>
    <t>Accueil matin tarif 1/2h</t>
  </si>
  <si>
    <t>Accueil soir forfait 3/4 h</t>
  </si>
  <si>
    <t>MINI CAMP HORS COMMUNE</t>
  </si>
  <si>
    <t>Tarif</t>
  </si>
  <si>
    <t>Taux 1/2Heure</t>
  </si>
  <si>
    <t>Taux 3/4 Heure</t>
  </si>
  <si>
    <t>Tarif 3/4 h</t>
  </si>
  <si>
    <t>COLONIE  COMMUNE</t>
  </si>
  <si>
    <t>Taux J Colo</t>
  </si>
  <si>
    <t>Taux J SJ</t>
  </si>
  <si>
    <t>plancher acc / mc /sej/colo /</t>
  </si>
  <si>
    <t>pas aug pour le sej ados</t>
  </si>
  <si>
    <t>COLONIE HORS COMMUNE</t>
  </si>
  <si>
    <t>3% Augmentation environ</t>
  </si>
  <si>
    <t>PETITES VACANCES  2025</t>
  </si>
  <si>
    <t>MERCREDIS 2025</t>
  </si>
  <si>
    <t>ACCUEILS PERISCOLAIRES 2025</t>
  </si>
  <si>
    <t>MINI CAMPS 2025</t>
  </si>
  <si>
    <t>SEJOUR ADOS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</si>
</sst>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€&quot;;[Red]\-#,##0\ &quot;€&quot;"/>
    <numFmt numFmtId="8" formatCode="#,##0.00\ &quot;€&quot;;[Red]\-#,##0.00\ &quot;€&quot;"/>
    <numFmt numFmtId="164" formatCode="#,##0.00\ [$€-1]"/>
    <numFmt numFmtId="165" formatCode="#,##0&quot;€&quot;"/>
    <numFmt numFmtId="166" formatCode="0.000"/>
    <numFmt numFmtId="167" formatCode="#,##0.00\ &quot;€&quot;"/>
  </numFmts>
  <fonts count="34" x14ac:knownFonts="1">
    <font>
      <sz val="10"/>
      <color rgb="FF000000"/>
      <name val="Arial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rgb="FFFFFFFF"/>
      <name val="Arial"/>
      <family val="2"/>
    </font>
    <font>
      <b/>
      <sz val="12"/>
      <color rgb="FF00000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9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rgb="FFFF0000"/>
      <name val="Arial"/>
      <family val="2"/>
    </font>
    <font>
      <i/>
      <sz val="9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66"/>
        <bgColor rgb="FFF1C232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rgb="FF93C47D"/>
      </patternFill>
    </fill>
    <fill>
      <patternFill patternType="solid">
        <fgColor rgb="FF99FF99"/>
        <bgColor indexed="64"/>
      </patternFill>
    </fill>
    <fill>
      <patternFill patternType="solid">
        <fgColor theme="4" tint="-0.249977111117893"/>
        <bgColor rgb="FFA4C2F4"/>
      </patternFill>
    </fill>
    <fill>
      <patternFill patternType="solid">
        <fgColor rgb="FFCCFFCC"/>
        <bgColor rgb="FF93C47D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rgb="FFF1C232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rgb="FF6FA8DC"/>
      </patternFill>
    </fill>
    <fill>
      <patternFill patternType="solid">
        <fgColor rgb="FFCCFFFF"/>
        <bgColor indexed="64"/>
      </patternFill>
    </fill>
    <fill>
      <patternFill patternType="solid">
        <fgColor rgb="FF00CCFF"/>
        <bgColor rgb="FF6FA8DC"/>
      </patternFill>
    </fill>
    <fill>
      <patternFill patternType="solid">
        <fgColor rgb="FF00CCFF"/>
        <bgColor indexed="64"/>
      </patternFill>
    </fill>
    <fill>
      <patternFill patternType="solid">
        <fgColor rgb="FF00CCFF"/>
        <bgColor rgb="FF6D9EEB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rgb="FFD9D9D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rgb="FFD9D9D9"/>
      </patternFill>
    </fill>
    <fill>
      <patternFill patternType="solid">
        <fgColor rgb="FF00FFFF"/>
        <bgColor rgb="FF6FA8DC"/>
      </patternFill>
    </fill>
    <fill>
      <patternFill patternType="solid">
        <fgColor rgb="FF00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3" fillId="3" borderId="4" xfId="0" applyFont="1" applyFill="1" applyBorder="1" applyProtection="1">
      <protection hidden="1"/>
    </xf>
    <xf numFmtId="0" fontId="3" fillId="3" borderId="0" xfId="0" applyFont="1" applyFill="1" applyProtection="1">
      <protection hidden="1"/>
    </xf>
    <xf numFmtId="0" fontId="3" fillId="3" borderId="5" xfId="0" applyFont="1" applyFill="1" applyBorder="1" applyProtection="1">
      <protection hidden="1"/>
    </xf>
    <xf numFmtId="166" fontId="3" fillId="0" borderId="6" xfId="0" applyNumberFormat="1" applyFont="1" applyBorder="1" applyAlignment="1" applyProtection="1">
      <alignment horizontal="right"/>
      <protection hidden="1"/>
    </xf>
    <xf numFmtId="2" fontId="3" fillId="4" borderId="6" xfId="0" applyNumberFormat="1" applyFont="1" applyFill="1" applyBorder="1" applyAlignment="1" applyProtection="1">
      <alignment horizontal="right"/>
      <protection hidden="1"/>
    </xf>
    <xf numFmtId="166" fontId="3" fillId="3" borderId="7" xfId="0" applyNumberFormat="1" applyFont="1" applyFill="1" applyBorder="1" applyAlignment="1" applyProtection="1">
      <alignment horizontal="right"/>
      <protection hidden="1"/>
    </xf>
    <xf numFmtId="2" fontId="3" fillId="26" borderId="8" xfId="0" applyNumberFormat="1" applyFont="1" applyFill="1" applyBorder="1" applyProtection="1">
      <protection hidden="1"/>
    </xf>
    <xf numFmtId="2" fontId="3" fillId="26" borderId="9" xfId="0" applyNumberFormat="1" applyFont="1" applyFill="1" applyBorder="1" applyProtection="1">
      <protection hidden="1"/>
    </xf>
    <xf numFmtId="0" fontId="15" fillId="27" borderId="0" xfId="0" applyFont="1" applyFill="1" applyProtection="1">
      <protection hidden="1"/>
    </xf>
    <xf numFmtId="0" fontId="3" fillId="3" borderId="0" xfId="0" applyFont="1" applyFill="1" applyAlignment="1" applyProtection="1">
      <alignment horizontal="right"/>
      <protection hidden="1"/>
    </xf>
    <xf numFmtId="0" fontId="3" fillId="25" borderId="6" xfId="0" applyFont="1" applyFill="1" applyBorder="1" applyAlignment="1" applyProtection="1">
      <alignment horizontal="right"/>
      <protection hidden="1"/>
    </xf>
    <xf numFmtId="0" fontId="3" fillId="3" borderId="7" xfId="0" applyFont="1" applyFill="1" applyBorder="1" applyAlignment="1" applyProtection="1">
      <alignment horizontal="right"/>
      <protection hidden="1"/>
    </xf>
    <xf numFmtId="2" fontId="3" fillId="28" borderId="8" xfId="0" applyNumberFormat="1" applyFont="1" applyFill="1" applyBorder="1" applyProtection="1">
      <protection hidden="1"/>
    </xf>
    <xf numFmtId="2" fontId="3" fillId="28" borderId="9" xfId="0" applyNumberFormat="1" applyFont="1" applyFill="1" applyBorder="1" applyProtection="1">
      <protection hidden="1"/>
    </xf>
    <xf numFmtId="2" fontId="23" fillId="28" borderId="9" xfId="0" applyNumberFormat="1" applyFont="1" applyFill="1" applyBorder="1" applyProtection="1">
      <protection hidden="1"/>
    </xf>
    <xf numFmtId="0" fontId="15" fillId="29" borderId="0" xfId="0" applyFont="1" applyFill="1" applyProtection="1">
      <protection hidden="1"/>
    </xf>
    <xf numFmtId="0" fontId="3" fillId="3" borderId="7" xfId="0" applyFont="1" applyFill="1" applyBorder="1" applyProtection="1">
      <protection hidden="1"/>
    </xf>
    <xf numFmtId="0" fontId="3" fillId="3" borderId="13" xfId="0" applyFont="1" applyFill="1" applyBorder="1" applyProtection="1">
      <protection hidden="1"/>
    </xf>
    <xf numFmtId="0" fontId="3" fillId="3" borderId="9" xfId="0" applyFont="1" applyFill="1" applyBorder="1" applyProtection="1">
      <protection hidden="1"/>
    </xf>
    <xf numFmtId="0" fontId="3" fillId="0" borderId="6" xfId="0" applyFont="1" applyBorder="1" applyAlignment="1" applyProtection="1">
      <alignment horizontal="right"/>
      <protection hidden="1"/>
    </xf>
    <xf numFmtId="0" fontId="3" fillId="4" borderId="6" xfId="0" applyFont="1" applyFill="1" applyBorder="1" applyAlignment="1" applyProtection="1">
      <alignment horizontal="right"/>
      <protection hidden="1"/>
    </xf>
    <xf numFmtId="0" fontId="3" fillId="3" borderId="4" xfId="0" applyFont="1" applyFill="1" applyBorder="1" applyAlignment="1" applyProtection="1">
      <alignment horizontal="right"/>
      <protection hidden="1"/>
    </xf>
    <xf numFmtId="2" fontId="3" fillId="30" borderId="6" xfId="0" applyNumberFormat="1" applyFont="1" applyFill="1" applyBorder="1" applyProtection="1">
      <protection hidden="1"/>
    </xf>
    <xf numFmtId="166" fontId="3" fillId="3" borderId="4" xfId="0" applyNumberFormat="1" applyFont="1" applyFill="1" applyBorder="1" applyAlignment="1" applyProtection="1">
      <alignment horizontal="right"/>
      <protection hidden="1"/>
    </xf>
    <xf numFmtId="166" fontId="3" fillId="30" borderId="6" xfId="0" applyNumberFormat="1" applyFont="1" applyFill="1" applyBorder="1" applyProtection="1">
      <protection hidden="1"/>
    </xf>
    <xf numFmtId="0" fontId="15" fillId="23" borderId="14" xfId="0" applyFont="1" applyFill="1" applyBorder="1" applyAlignment="1" applyProtection="1">
      <alignment horizontal="center" vertical="center"/>
      <protection hidden="1"/>
    </xf>
    <xf numFmtId="0" fontId="25" fillId="0" borderId="14" xfId="0" applyFont="1" applyBorder="1" applyAlignment="1" applyProtection="1">
      <alignment vertical="center"/>
      <protection hidden="1"/>
    </xf>
    <xf numFmtId="2" fontId="25" fillId="7" borderId="14" xfId="0" applyNumberFormat="1" applyFont="1" applyFill="1" applyBorder="1" applyAlignment="1" applyProtection="1">
      <alignment vertical="center"/>
      <protection hidden="1"/>
    </xf>
    <xf numFmtId="166" fontId="25" fillId="0" borderId="14" xfId="0" applyNumberFormat="1" applyFont="1" applyBorder="1" applyAlignment="1" applyProtection="1">
      <alignment vertical="center"/>
      <protection hidden="1"/>
    </xf>
    <xf numFmtId="0" fontId="15" fillId="23" borderId="14" xfId="0" applyFont="1" applyFill="1" applyBorder="1" applyAlignment="1" applyProtection="1">
      <alignment vertical="center"/>
      <protection hidden="1"/>
    </xf>
    <xf numFmtId="2" fontId="16" fillId="19" borderId="14" xfId="0" applyNumberFormat="1" applyFont="1" applyFill="1" applyBorder="1" applyAlignment="1" applyProtection="1">
      <alignment horizontal="center" vertical="center"/>
      <protection hidden="1"/>
    </xf>
    <xf numFmtId="2" fontId="26" fillId="19" borderId="14" xfId="0" applyNumberFormat="1" applyFont="1" applyFill="1" applyBorder="1" applyAlignment="1" applyProtection="1">
      <alignment horizontal="center" vertical="center"/>
      <protection hidden="1"/>
    </xf>
    <xf numFmtId="166" fontId="15" fillId="23" borderId="14" xfId="0" applyNumberFormat="1" applyFont="1" applyFill="1" applyBorder="1" applyAlignment="1" applyProtection="1">
      <alignment vertical="center"/>
      <protection hidden="1"/>
    </xf>
    <xf numFmtId="2" fontId="16" fillId="33" borderId="14" xfId="0" applyNumberFormat="1" applyFont="1" applyFill="1" applyBorder="1" applyAlignment="1" applyProtection="1">
      <alignment horizontal="center" vertical="center"/>
      <protection hidden="1"/>
    </xf>
    <xf numFmtId="166" fontId="25" fillId="23" borderId="14" xfId="0" applyNumberFormat="1" applyFont="1" applyFill="1" applyBorder="1" applyProtection="1">
      <protection hidden="1"/>
    </xf>
    <xf numFmtId="166" fontId="15" fillId="23" borderId="14" xfId="0" applyNumberFormat="1" applyFont="1" applyFill="1" applyBorder="1" applyProtection="1">
      <protection hidden="1"/>
    </xf>
    <xf numFmtId="2" fontId="19" fillId="23" borderId="14" xfId="0" applyNumberFormat="1" applyFont="1" applyFill="1" applyBorder="1" applyAlignment="1" applyProtection="1">
      <alignment horizontal="right"/>
      <protection hidden="1"/>
    </xf>
    <xf numFmtId="0" fontId="19" fillId="23" borderId="14" xfId="0" applyFont="1" applyFill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3" fillId="4" borderId="0" xfId="0" applyFont="1" applyFill="1" applyProtection="1">
      <protection hidden="1"/>
    </xf>
    <xf numFmtId="0" fontId="1" fillId="5" borderId="0" xfId="0" applyFont="1" applyFill="1" applyProtection="1">
      <protection hidden="1"/>
    </xf>
    <xf numFmtId="0" fontId="10" fillId="5" borderId="0" xfId="0" applyFont="1" applyFill="1" applyProtection="1">
      <protection hidden="1"/>
    </xf>
    <xf numFmtId="0" fontId="2" fillId="5" borderId="0" xfId="0" applyFont="1" applyFill="1" applyProtection="1">
      <protection hidden="1"/>
    </xf>
    <xf numFmtId="0" fontId="1" fillId="5" borderId="0" xfId="0" applyFont="1" applyFill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1" fillId="11" borderId="10" xfId="0" applyFont="1" applyFill="1" applyBorder="1" applyProtection="1">
      <protection hidden="1"/>
    </xf>
    <xf numFmtId="0" fontId="22" fillId="24" borderId="6" xfId="0" applyFont="1" applyFill="1" applyBorder="1" applyProtection="1">
      <protection hidden="1"/>
    </xf>
    <xf numFmtId="0" fontId="22" fillId="0" borderId="0" xfId="0" applyFont="1" applyProtection="1">
      <protection hidden="1"/>
    </xf>
    <xf numFmtId="8" fontId="21" fillId="0" borderId="0" xfId="0" applyNumberFormat="1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11" fillId="9" borderId="10" xfId="0" applyFont="1" applyFill="1" applyBorder="1" applyProtection="1">
      <protection hidden="1"/>
    </xf>
    <xf numFmtId="0" fontId="12" fillId="10" borderId="11" xfId="0" applyFont="1" applyFill="1" applyBorder="1" applyProtection="1">
      <protection hidden="1"/>
    </xf>
    <xf numFmtId="0" fontId="12" fillId="10" borderId="12" xfId="0" applyFont="1" applyFill="1" applyBorder="1" applyProtection="1">
      <protection hidden="1"/>
    </xf>
    <xf numFmtId="0" fontId="3" fillId="16" borderId="1" xfId="0" applyFont="1" applyFill="1" applyBorder="1" applyAlignment="1" applyProtection="1">
      <alignment horizontal="center"/>
      <protection hidden="1"/>
    </xf>
    <xf numFmtId="0" fontId="4" fillId="17" borderId="3" xfId="0" applyFont="1" applyFill="1" applyBorder="1" applyProtection="1">
      <protection hidden="1"/>
    </xf>
    <xf numFmtId="164" fontId="7" fillId="16" borderId="4" xfId="0" applyNumberFormat="1" applyFont="1" applyFill="1" applyBorder="1" applyAlignment="1" applyProtection="1">
      <alignment horizontal="center" vertical="center"/>
      <protection hidden="1"/>
    </xf>
    <xf numFmtId="0" fontId="4" fillId="17" borderId="5" xfId="0" applyFont="1" applyFill="1" applyBorder="1" applyProtection="1">
      <protection hidden="1"/>
    </xf>
    <xf numFmtId="0" fontId="4" fillId="17" borderId="7" xfId="0" applyFont="1" applyFill="1" applyBorder="1" applyProtection="1">
      <protection hidden="1"/>
    </xf>
    <xf numFmtId="0" fontId="4" fillId="17" borderId="9" xfId="0" applyFont="1" applyFill="1" applyBorder="1" applyProtection="1">
      <protection hidden="1"/>
    </xf>
    <xf numFmtId="0" fontId="12" fillId="21" borderId="0" xfId="0" applyFont="1" applyFill="1" applyProtection="1">
      <protection hidden="1"/>
    </xf>
    <xf numFmtId="0" fontId="0" fillId="0" borderId="5" xfId="0" applyBorder="1" applyProtection="1">
      <protection hidden="1"/>
    </xf>
    <xf numFmtId="0" fontId="3" fillId="31" borderId="3" xfId="0" applyFont="1" applyFill="1" applyBorder="1" applyAlignment="1" applyProtection="1">
      <alignment horizontal="center"/>
      <protection hidden="1"/>
    </xf>
    <xf numFmtId="0" fontId="3" fillId="18" borderId="15" xfId="0" applyFont="1" applyFill="1" applyBorder="1" applyAlignment="1" applyProtection="1">
      <alignment horizontal="center"/>
      <protection hidden="1"/>
    </xf>
    <xf numFmtId="0" fontId="8" fillId="13" borderId="10" xfId="0" quotePrefix="1" applyFont="1" applyFill="1" applyBorder="1" applyAlignment="1" applyProtection="1">
      <alignment horizontal="center"/>
      <protection hidden="1"/>
    </xf>
    <xf numFmtId="0" fontId="4" fillId="8" borderId="11" xfId="0" applyFont="1" applyFill="1" applyBorder="1" applyProtection="1">
      <protection hidden="1"/>
    </xf>
    <xf numFmtId="0" fontId="11" fillId="11" borderId="11" xfId="0" applyFont="1" applyFill="1" applyBorder="1" applyProtection="1">
      <protection hidden="1"/>
    </xf>
    <xf numFmtId="0" fontId="11" fillId="11" borderId="12" xfId="0" applyFont="1" applyFill="1" applyBorder="1" applyProtection="1">
      <protection hidden="1"/>
    </xf>
    <xf numFmtId="0" fontId="14" fillId="0" borderId="0" xfId="0" applyFont="1" applyProtection="1"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13" fillId="0" borderId="6" xfId="0" applyFont="1" applyBorder="1" applyAlignment="1" applyProtection="1">
      <alignment horizontal="center"/>
      <protection hidden="1"/>
    </xf>
    <xf numFmtId="6" fontId="13" fillId="0" borderId="6" xfId="0" applyNumberFormat="1" applyFont="1" applyBorder="1" applyAlignment="1" applyProtection="1">
      <alignment horizontal="center"/>
      <protection hidden="1"/>
    </xf>
    <xf numFmtId="165" fontId="13" fillId="0" borderId="6" xfId="0" applyNumberFormat="1" applyFont="1" applyBorder="1" applyAlignment="1" applyProtection="1">
      <alignment horizontal="center"/>
      <protection hidden="1"/>
    </xf>
    <xf numFmtId="1" fontId="25" fillId="7" borderId="14" xfId="0" applyNumberFormat="1" applyFont="1" applyFill="1" applyBorder="1" applyAlignment="1" applyProtection="1">
      <alignment vertical="center"/>
      <protection hidden="1"/>
    </xf>
    <xf numFmtId="0" fontId="31" fillId="34" borderId="14" xfId="0" applyFont="1" applyFill="1" applyBorder="1" applyAlignment="1" applyProtection="1">
      <alignment horizontal="center" vertical="center"/>
      <protection hidden="1"/>
    </xf>
    <xf numFmtId="166" fontId="29" fillId="34" borderId="14" xfId="0" applyNumberFormat="1" applyFont="1" applyFill="1" applyBorder="1" applyAlignment="1" applyProtection="1">
      <alignment vertical="center"/>
      <protection hidden="1"/>
    </xf>
    <xf numFmtId="2" fontId="29" fillId="34" borderId="14" xfId="0" applyNumberFormat="1" applyFont="1" applyFill="1" applyBorder="1" applyAlignment="1" applyProtection="1">
      <alignment vertical="center"/>
      <protection hidden="1"/>
    </xf>
    <xf numFmtId="166" fontId="31" fillId="34" borderId="14" xfId="0" applyNumberFormat="1" applyFont="1" applyFill="1" applyBorder="1" applyAlignment="1" applyProtection="1">
      <alignment vertical="center"/>
      <protection hidden="1"/>
    </xf>
    <xf numFmtId="2" fontId="32" fillId="34" borderId="14" xfId="0" applyNumberFormat="1" applyFont="1" applyFill="1" applyBorder="1" applyAlignment="1" applyProtection="1">
      <alignment horizontal="center" vertical="center"/>
      <protection hidden="1"/>
    </xf>
    <xf numFmtId="166" fontId="29" fillId="34" borderId="14" xfId="0" applyNumberFormat="1" applyFont="1" applyFill="1" applyBorder="1" applyProtection="1">
      <protection hidden="1"/>
    </xf>
    <xf numFmtId="166" fontId="31" fillId="34" borderId="14" xfId="0" applyNumberFormat="1" applyFont="1" applyFill="1" applyBorder="1" applyProtection="1">
      <protection hidden="1"/>
    </xf>
    <xf numFmtId="0" fontId="33" fillId="34" borderId="14" xfId="0" applyFont="1" applyFill="1" applyBorder="1" applyAlignment="1" applyProtection="1">
      <alignment horizontal="center"/>
      <protection hidden="1"/>
    </xf>
    <xf numFmtId="167" fontId="7" fillId="0" borderId="0" xfId="0" applyNumberFormat="1" applyFont="1" applyAlignment="1" applyProtection="1">
      <alignment horizontal="center" vertical="center"/>
      <protection hidden="1"/>
    </xf>
    <xf numFmtId="164" fontId="7" fillId="11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164" fontId="7" fillId="15" borderId="4" xfId="0" applyNumberFormat="1" applyFont="1" applyFill="1" applyBorder="1" applyAlignment="1" applyProtection="1">
      <alignment horizontal="center" vertical="center"/>
      <protection hidden="1"/>
    </xf>
    <xf numFmtId="0" fontId="3" fillId="11" borderId="1" xfId="0" applyFont="1" applyFill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3" fillId="14" borderId="1" xfId="0" applyFont="1" applyFill="1" applyBorder="1" applyAlignment="1" applyProtection="1">
      <alignment horizontal="center"/>
      <protection hidden="1"/>
    </xf>
    <xf numFmtId="164" fontId="7" fillId="9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5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9" xfId="0" applyBorder="1" applyProtection="1">
      <protection hidden="1"/>
    </xf>
    <xf numFmtId="0" fontId="3" fillId="9" borderId="1" xfId="0" applyFont="1" applyFill="1" applyBorder="1" applyAlignment="1" applyProtection="1">
      <alignment horizontal="center"/>
      <protection hidden="1"/>
    </xf>
    <xf numFmtId="0" fontId="0" fillId="0" borderId="3" xfId="0" applyBorder="1" applyProtection="1">
      <protection hidden="1"/>
    </xf>
    <xf numFmtId="0" fontId="9" fillId="0" borderId="0" xfId="0" applyFont="1" applyAlignment="1" applyProtection="1">
      <alignment horizontal="left" wrapText="1"/>
      <protection hidden="1"/>
    </xf>
    <xf numFmtId="0" fontId="0" fillId="0" borderId="0" xfId="0" applyProtection="1">
      <protection hidden="1"/>
    </xf>
    <xf numFmtId="0" fontId="4" fillId="10" borderId="5" xfId="0" applyFont="1" applyFill="1" applyBorder="1" applyProtection="1">
      <protection hidden="1"/>
    </xf>
    <xf numFmtId="0" fontId="4" fillId="10" borderId="7" xfId="0" applyFont="1" applyFill="1" applyBorder="1" applyProtection="1">
      <protection hidden="1"/>
    </xf>
    <xf numFmtId="0" fontId="4" fillId="10" borderId="9" xfId="0" applyFont="1" applyFill="1" applyBorder="1" applyProtection="1">
      <protection hidden="1"/>
    </xf>
    <xf numFmtId="0" fontId="11" fillId="11" borderId="10" xfId="0" applyFont="1" applyFill="1" applyBorder="1" applyProtection="1">
      <protection hidden="1"/>
    </xf>
    <xf numFmtId="0" fontId="12" fillId="12" borderId="11" xfId="0" applyFont="1" applyFill="1" applyBorder="1" applyProtection="1">
      <protection hidden="1"/>
    </xf>
    <xf numFmtId="0" fontId="12" fillId="12" borderId="12" xfId="0" applyFont="1" applyFill="1" applyBorder="1" applyProtection="1">
      <protection hidden="1"/>
    </xf>
    <xf numFmtId="164" fontId="7" fillId="14" borderId="4" xfId="0" applyNumberFormat="1" applyFont="1" applyFill="1" applyBorder="1" applyAlignment="1" applyProtection="1">
      <alignment horizontal="center" vertical="center"/>
      <protection hidden="1"/>
    </xf>
    <xf numFmtId="0" fontId="4" fillId="15" borderId="5" xfId="0" applyFont="1" applyFill="1" applyBorder="1" applyProtection="1">
      <protection hidden="1"/>
    </xf>
    <xf numFmtId="0" fontId="4" fillId="15" borderId="7" xfId="0" applyFont="1" applyFill="1" applyBorder="1" applyProtection="1">
      <protection hidden="1"/>
    </xf>
    <xf numFmtId="0" fontId="4" fillId="15" borderId="9" xfId="0" applyFont="1" applyFill="1" applyBorder="1" applyProtection="1">
      <protection hidden="1"/>
    </xf>
    <xf numFmtId="0" fontId="3" fillId="3" borderId="1" xfId="0" applyFont="1" applyFill="1" applyBorder="1" applyProtection="1">
      <protection hidden="1"/>
    </xf>
    <xf numFmtId="0" fontId="4" fillId="0" borderId="2" xfId="0" applyFont="1" applyBorder="1" applyProtection="1">
      <protection hidden="1"/>
    </xf>
    <xf numFmtId="0" fontId="4" fillId="0" borderId="3" xfId="0" applyFont="1" applyBorder="1" applyProtection="1">
      <protection hidden="1"/>
    </xf>
    <xf numFmtId="0" fontId="3" fillId="16" borderId="1" xfId="0" applyFont="1" applyFill="1" applyBorder="1" applyAlignment="1" applyProtection="1">
      <alignment horizontal="center"/>
      <protection hidden="1"/>
    </xf>
    <xf numFmtId="0" fontId="4" fillId="17" borderId="3" xfId="0" applyFont="1" applyFill="1" applyBorder="1" applyProtection="1">
      <protection hidden="1"/>
    </xf>
    <xf numFmtId="164" fontId="7" fillId="16" borderId="4" xfId="0" applyNumberFormat="1" applyFont="1" applyFill="1" applyBorder="1" applyAlignment="1" applyProtection="1">
      <alignment horizontal="center" vertical="center"/>
      <protection hidden="1"/>
    </xf>
    <xf numFmtId="0" fontId="4" fillId="17" borderId="5" xfId="0" applyFont="1" applyFill="1" applyBorder="1" applyProtection="1">
      <protection hidden="1"/>
    </xf>
    <xf numFmtId="0" fontId="4" fillId="17" borderId="7" xfId="0" applyFont="1" applyFill="1" applyBorder="1" applyProtection="1">
      <protection hidden="1"/>
    </xf>
    <xf numFmtId="0" fontId="4" fillId="17" borderId="9" xfId="0" applyFont="1" applyFill="1" applyBorder="1" applyProtection="1">
      <protection hidden="1"/>
    </xf>
    <xf numFmtId="0" fontId="11" fillId="9" borderId="10" xfId="0" applyFont="1" applyFill="1" applyBorder="1" applyProtection="1">
      <protection hidden="1"/>
    </xf>
    <xf numFmtId="0" fontId="12" fillId="10" borderId="11" xfId="0" applyFont="1" applyFill="1" applyBorder="1" applyProtection="1">
      <protection hidden="1"/>
    </xf>
    <xf numFmtId="0" fontId="12" fillId="10" borderId="12" xfId="0" applyFont="1" applyFill="1" applyBorder="1" applyProtection="1">
      <protection hidden="1"/>
    </xf>
    <xf numFmtId="0" fontId="4" fillId="12" borderId="3" xfId="0" applyFont="1" applyFill="1" applyBorder="1" applyProtection="1">
      <protection hidden="1"/>
    </xf>
    <xf numFmtId="0" fontId="4" fillId="12" borderId="5" xfId="0" applyFont="1" applyFill="1" applyBorder="1" applyProtection="1">
      <protection hidden="1"/>
    </xf>
    <xf numFmtId="0" fontId="4" fillId="12" borderId="7" xfId="0" applyFont="1" applyFill="1" applyBorder="1" applyProtection="1">
      <protection hidden="1"/>
    </xf>
    <xf numFmtId="0" fontId="4" fillId="12" borderId="9" xfId="0" applyFont="1" applyFill="1" applyBorder="1" applyProtection="1">
      <protection hidden="1"/>
    </xf>
    <xf numFmtId="0" fontId="4" fillId="15" borderId="3" xfId="0" applyFont="1" applyFill="1" applyBorder="1" applyProtection="1">
      <protection hidden="1"/>
    </xf>
    <xf numFmtId="8" fontId="21" fillId="24" borderId="15" xfId="0" applyNumberFormat="1" applyFont="1" applyFill="1" applyBorder="1" applyAlignment="1" applyProtection="1">
      <alignment horizontal="center" vertical="center"/>
      <protection hidden="1"/>
    </xf>
    <xf numFmtId="0" fontId="21" fillId="24" borderId="16" xfId="0" applyFont="1" applyFill="1" applyBorder="1" applyAlignment="1" applyProtection="1">
      <alignment horizontal="center" vertical="center"/>
      <protection hidden="1"/>
    </xf>
    <xf numFmtId="0" fontId="21" fillId="24" borderId="8" xfId="0" applyFont="1" applyFill="1" applyBorder="1" applyAlignment="1" applyProtection="1">
      <alignment horizontal="center" vertical="center"/>
      <protection hidden="1"/>
    </xf>
    <xf numFmtId="0" fontId="20" fillId="23" borderId="14" xfId="0" applyFont="1" applyFill="1" applyBorder="1" applyAlignment="1" applyProtection="1">
      <alignment horizontal="center" vertical="center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0" fontId="3" fillId="20" borderId="1" xfId="0" applyFont="1" applyFill="1" applyBorder="1" applyAlignment="1" applyProtection="1">
      <alignment horizontal="center"/>
      <protection hidden="1"/>
    </xf>
    <xf numFmtId="0" fontId="4" fillId="21" borderId="3" xfId="0" applyFont="1" applyFill="1" applyBorder="1" applyProtection="1">
      <protection hidden="1"/>
    </xf>
    <xf numFmtId="0" fontId="0" fillId="0" borderId="2" xfId="0" applyBorder="1" applyProtection="1">
      <protection hidden="1"/>
    </xf>
    <xf numFmtId="8" fontId="8" fillId="8" borderId="2" xfId="0" applyNumberFormat="1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2" fontId="21" fillId="24" borderId="15" xfId="0" applyNumberFormat="1" applyFont="1" applyFill="1" applyBorder="1" applyAlignment="1" applyProtection="1">
      <alignment horizontal="center" vertical="center"/>
      <protection hidden="1"/>
    </xf>
    <xf numFmtId="0" fontId="30" fillId="34" borderId="14" xfId="0" applyFont="1" applyFill="1" applyBorder="1" applyAlignment="1" applyProtection="1">
      <alignment horizontal="center" vertical="center"/>
      <protection hidden="1"/>
    </xf>
    <xf numFmtId="0" fontId="31" fillId="34" borderId="14" xfId="0" applyFont="1" applyFill="1" applyBorder="1" applyAlignment="1" applyProtection="1">
      <alignment horizontal="center" vertical="center"/>
      <protection hidden="1"/>
    </xf>
    <xf numFmtId="0" fontId="6" fillId="6" borderId="0" xfId="0" applyFont="1" applyFill="1" applyAlignment="1" applyProtection="1">
      <alignment horizontal="center"/>
      <protection locked="0"/>
    </xf>
    <xf numFmtId="0" fontId="14" fillId="7" borderId="0" xfId="0" applyFont="1" applyFill="1" applyProtection="1">
      <protection locked="0"/>
    </xf>
    <xf numFmtId="0" fontId="14" fillId="6" borderId="0" xfId="0" applyFont="1" applyFill="1" applyAlignment="1" applyProtection="1">
      <alignment horizontal="center"/>
      <protection locked="0"/>
    </xf>
    <xf numFmtId="0" fontId="4" fillId="10" borderId="3" xfId="0" applyFont="1" applyFill="1" applyBorder="1" applyProtection="1">
      <protection hidden="1"/>
    </xf>
    <xf numFmtId="164" fontId="7" fillId="20" borderId="4" xfId="0" applyNumberFormat="1" applyFont="1" applyFill="1" applyBorder="1" applyAlignment="1" applyProtection="1">
      <alignment horizontal="center" vertical="center"/>
      <protection hidden="1"/>
    </xf>
    <xf numFmtId="0" fontId="4" fillId="21" borderId="5" xfId="0" applyFont="1" applyFill="1" applyBorder="1" applyProtection="1">
      <protection hidden="1"/>
    </xf>
    <xf numFmtId="0" fontId="4" fillId="21" borderId="7" xfId="0" applyFont="1" applyFill="1" applyBorder="1" applyProtection="1">
      <protection hidden="1"/>
    </xf>
    <xf numFmtId="0" fontId="4" fillId="21" borderId="9" xfId="0" applyFont="1" applyFill="1" applyBorder="1" applyProtection="1">
      <protection hidden="1"/>
    </xf>
    <xf numFmtId="164" fontId="24" fillId="31" borderId="5" xfId="0" applyNumberFormat="1" applyFont="1" applyFill="1" applyBorder="1" applyAlignment="1" applyProtection="1">
      <alignment horizontal="center" vertical="center"/>
      <protection hidden="1"/>
    </xf>
    <xf numFmtId="0" fontId="4" fillId="32" borderId="9" xfId="0" applyFont="1" applyFill="1" applyBorder="1" applyProtection="1">
      <protection hidden="1"/>
    </xf>
    <xf numFmtId="164" fontId="24" fillId="19" borderId="16" xfId="0" applyNumberFormat="1" applyFont="1" applyFill="1" applyBorder="1" applyAlignment="1" applyProtection="1">
      <alignment horizontal="center" vertical="center"/>
      <protection hidden="1"/>
    </xf>
    <xf numFmtId="0" fontId="4" fillId="19" borderId="8" xfId="0" applyFont="1" applyFill="1" applyBorder="1" applyProtection="1">
      <protection hidden="1"/>
    </xf>
    <xf numFmtId="0" fontId="11" fillId="22" borderId="10" xfId="0" applyFont="1" applyFill="1" applyBorder="1" applyProtection="1">
      <protection hidden="1"/>
    </xf>
    <xf numFmtId="0" fontId="0" fillId="21" borderId="11" xfId="0" applyFill="1" applyBorder="1" applyProtection="1">
      <protection hidden="1"/>
    </xf>
    <xf numFmtId="0" fontId="0" fillId="21" borderId="12" xfId="0" applyFill="1" applyBorder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FF"/>
      <color rgb="FFCCFFFF"/>
      <color rgb="FFFF99FF"/>
      <color rgb="FF00FFFF"/>
      <color rgb="FFCCFFCC"/>
      <color rgb="FF66CCFF"/>
      <color rgb="FF99CCFF"/>
      <color rgb="FF66FFFF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3"/>
  <sheetViews>
    <sheetView tabSelected="1" workbookViewId="0">
      <selection activeCell="B1" sqref="B1:G25"/>
    </sheetView>
  </sheetViews>
  <sheetFormatPr baseColWidth="10" defaultColWidth="14.42578125" defaultRowHeight="15.75" customHeight="1" x14ac:dyDescent="0.2"/>
  <cols>
    <col min="1" max="1" width="3.7109375" style="2" customWidth="1"/>
    <col min="2" max="2" width="17.140625" style="2" customWidth="1"/>
    <col min="3" max="3" width="20.140625" style="2" customWidth="1"/>
    <col min="4" max="4" width="17.140625" style="2" customWidth="1"/>
    <col min="5" max="5" width="14.28515625" style="2" customWidth="1"/>
    <col min="6" max="6" width="24.42578125" style="2" customWidth="1"/>
    <col min="7" max="12" width="24.7109375" style="2" customWidth="1"/>
    <col min="13" max="13" width="4.7109375" style="2" hidden="1" customWidth="1"/>
    <col min="14" max="23" width="14.42578125" style="2" hidden="1" customWidth="1"/>
    <col min="24" max="24" width="11.85546875" style="2" hidden="1" customWidth="1"/>
    <col min="25" max="25" width="14.42578125" style="2" customWidth="1"/>
    <col min="26" max="16384" width="14.42578125" style="2"/>
  </cols>
  <sheetData>
    <row r="1" spans="1:22" ht="12.75" x14ac:dyDescent="0.2">
      <c r="A1" s="44"/>
      <c r="B1" s="44"/>
      <c r="C1" s="44"/>
      <c r="D1" s="44"/>
      <c r="E1" s="44"/>
      <c r="F1" s="42"/>
      <c r="G1" s="42"/>
      <c r="H1" s="42"/>
      <c r="I1" s="42"/>
      <c r="J1" s="42"/>
      <c r="K1" s="42"/>
      <c r="L1" s="42"/>
      <c r="M1" s="42"/>
    </row>
    <row r="2" spans="1:22" ht="15" x14ac:dyDescent="0.25">
      <c r="A2" s="44"/>
      <c r="B2" s="45" t="s">
        <v>0</v>
      </c>
      <c r="C2" s="46"/>
      <c r="D2" s="142">
        <v>2286</v>
      </c>
      <c r="E2" s="143"/>
      <c r="F2" s="42"/>
      <c r="G2" s="42"/>
      <c r="H2" s="42"/>
      <c r="I2" s="42"/>
      <c r="J2" s="42"/>
      <c r="K2" s="42"/>
      <c r="L2" s="42"/>
      <c r="M2" s="42"/>
      <c r="O2" s="1" t="s">
        <v>2</v>
      </c>
    </row>
    <row r="3" spans="1:22" ht="12.75" x14ac:dyDescent="0.2">
      <c r="A3" s="44"/>
      <c r="B3" s="46"/>
      <c r="C3" s="46"/>
      <c r="D3" s="47"/>
      <c r="E3" s="44"/>
      <c r="F3" s="42"/>
      <c r="G3" s="42"/>
      <c r="H3" s="42"/>
      <c r="I3" s="42"/>
      <c r="J3" s="42"/>
      <c r="K3" s="42"/>
      <c r="L3" s="42"/>
      <c r="M3" s="42"/>
      <c r="O3" s="1" t="s">
        <v>8</v>
      </c>
    </row>
    <row r="4" spans="1:22" ht="15" x14ac:dyDescent="0.25">
      <c r="A4" s="44"/>
      <c r="B4" s="45" t="s">
        <v>9</v>
      </c>
      <c r="C4" s="46"/>
      <c r="D4" s="144" t="s">
        <v>2</v>
      </c>
      <c r="E4" s="143"/>
      <c r="F4" s="42"/>
      <c r="G4" s="42"/>
      <c r="H4" s="42"/>
      <c r="I4" s="42"/>
      <c r="J4" s="42"/>
      <c r="K4" s="42"/>
      <c r="L4" s="42"/>
      <c r="M4" s="42"/>
    </row>
    <row r="5" spans="1:22" ht="15" x14ac:dyDescent="0.25">
      <c r="A5" s="44"/>
      <c r="B5" s="44"/>
      <c r="C5" s="44"/>
      <c r="D5" s="44"/>
      <c r="E5" s="44"/>
      <c r="F5" s="42"/>
      <c r="G5" s="42"/>
      <c r="H5" s="42"/>
      <c r="I5" s="42"/>
      <c r="J5" s="42"/>
      <c r="K5" s="42"/>
      <c r="L5" s="42"/>
      <c r="M5" s="42"/>
      <c r="O5" s="112" t="s">
        <v>1</v>
      </c>
      <c r="P5" s="113"/>
      <c r="Q5" s="113"/>
      <c r="R5" s="113"/>
      <c r="S5" s="114"/>
    </row>
    <row r="6" spans="1:22" ht="21.75" customHeight="1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O6" s="3" t="s">
        <v>3</v>
      </c>
      <c r="P6" s="4" t="s">
        <v>4</v>
      </c>
      <c r="Q6" s="4" t="s">
        <v>5</v>
      </c>
      <c r="R6" s="4" t="s">
        <v>6</v>
      </c>
      <c r="S6" s="5" t="s">
        <v>7</v>
      </c>
    </row>
    <row r="7" spans="1:22" ht="18" x14ac:dyDescent="0.25">
      <c r="B7" s="48" t="s">
        <v>10</v>
      </c>
      <c r="F7" s="43"/>
      <c r="G7" s="43"/>
      <c r="H7" s="43"/>
      <c r="I7" s="43"/>
      <c r="J7" s="43"/>
      <c r="K7" s="43"/>
      <c r="L7" s="43"/>
      <c r="M7" s="43"/>
      <c r="O7" s="6">
        <v>1.103</v>
      </c>
      <c r="P7" s="7">
        <v>365</v>
      </c>
      <c r="Q7" s="7">
        <v>1673</v>
      </c>
      <c r="R7" s="7">
        <v>0.8</v>
      </c>
      <c r="S7" s="7">
        <v>0.8</v>
      </c>
    </row>
    <row r="8" spans="1:22" ht="16.5" customHeight="1" x14ac:dyDescent="0.25">
      <c r="B8" s="105" t="s">
        <v>52</v>
      </c>
      <c r="C8" s="106"/>
      <c r="D8" s="106"/>
      <c r="E8" s="107"/>
      <c r="F8" s="50" t="s">
        <v>38</v>
      </c>
      <c r="G8" s="50" t="s">
        <v>39</v>
      </c>
      <c r="H8" s="51"/>
      <c r="I8" s="51"/>
      <c r="J8" s="51"/>
      <c r="K8" s="51"/>
      <c r="L8" s="51"/>
      <c r="O8" s="8">
        <f>O7</f>
        <v>1.103</v>
      </c>
      <c r="P8" s="9">
        <v>4.03</v>
      </c>
      <c r="Q8" s="10">
        <v>18.46</v>
      </c>
      <c r="R8" s="10">
        <f>P8/5*4</f>
        <v>3.2240000000000002</v>
      </c>
      <c r="S8" s="10">
        <f t="shared" ref="S8" si="0">Q8/5*4</f>
        <v>14.768000000000001</v>
      </c>
      <c r="T8" s="11" t="s">
        <v>41</v>
      </c>
    </row>
    <row r="9" spans="1:22" ht="6" customHeight="1" x14ac:dyDescent="0.25">
      <c r="O9" s="12"/>
      <c r="P9" s="4"/>
      <c r="Q9" s="4"/>
      <c r="R9" s="4"/>
      <c r="S9" s="4"/>
    </row>
    <row r="10" spans="1:22" ht="15.75" customHeight="1" x14ac:dyDescent="0.25">
      <c r="B10" s="91" t="s">
        <v>11</v>
      </c>
      <c r="C10" s="124"/>
      <c r="D10" s="93" t="s">
        <v>12</v>
      </c>
      <c r="E10" s="128"/>
      <c r="F10" s="129">
        <f>+B23/2</f>
        <v>1.7</v>
      </c>
      <c r="G10" s="129">
        <f>+B23/4*3</f>
        <v>2.5499999999999998</v>
      </c>
      <c r="H10" s="52"/>
      <c r="I10" s="52"/>
      <c r="J10" s="52"/>
      <c r="K10" s="52"/>
      <c r="L10" s="52"/>
    </row>
    <row r="11" spans="1:22" ht="12.75" customHeight="1" x14ac:dyDescent="0.25">
      <c r="B11" s="86">
        <f>ROUND(IF($D$4="DANS LA COMMUNE",IF($D$2&lt;$P$7,$P$7*O7/100,IF($D$2&gt;$Q$7,$Q$7*O7/100,$D$2*O7/100)),IF($D$4="HORS COMMUNE",IF($D$2&lt;$P$7,$P$7*O7/100*1.5,IF($D$2&gt;$Q$7,$Q$7*O7/100*1.5,$D$2*O7/100*1.5)),0)),2)</f>
        <v>18.45</v>
      </c>
      <c r="C11" s="125"/>
      <c r="D11" s="108">
        <f>ROUND(B11*R7,2)</f>
        <v>14.76</v>
      </c>
      <c r="E11" s="109"/>
      <c r="F11" s="130"/>
      <c r="G11" s="130"/>
      <c r="H11" s="53"/>
      <c r="I11" s="53"/>
      <c r="J11" s="53"/>
      <c r="K11" s="53"/>
      <c r="L11" s="53"/>
      <c r="O11" s="112" t="s">
        <v>13</v>
      </c>
      <c r="P11" s="113"/>
      <c r="Q11" s="113"/>
      <c r="R11" s="113"/>
      <c r="S11" s="114"/>
    </row>
    <row r="12" spans="1:22" ht="13.5" customHeight="1" x14ac:dyDescent="0.25">
      <c r="B12" s="126"/>
      <c r="C12" s="127"/>
      <c r="D12" s="110"/>
      <c r="E12" s="111"/>
      <c r="F12" s="131"/>
      <c r="G12" s="131"/>
      <c r="H12" s="53"/>
      <c r="I12" s="53"/>
      <c r="J12" s="53"/>
      <c r="K12" s="53"/>
      <c r="L12" s="53"/>
      <c r="O12" s="3" t="s">
        <v>14</v>
      </c>
      <c r="P12" s="4" t="s">
        <v>4</v>
      </c>
      <c r="Q12" s="4" t="s">
        <v>5</v>
      </c>
      <c r="R12" s="4" t="s">
        <v>6</v>
      </c>
      <c r="S12" s="5" t="s">
        <v>15</v>
      </c>
    </row>
    <row r="13" spans="1:22" ht="15" x14ac:dyDescent="0.25">
      <c r="O13" s="13">
        <v>0.88200000000000001</v>
      </c>
      <c r="P13" s="7">
        <v>365</v>
      </c>
      <c r="Q13" s="7">
        <v>1673</v>
      </c>
      <c r="R13" s="7">
        <v>0.75</v>
      </c>
      <c r="S13" s="7">
        <v>0.75</v>
      </c>
    </row>
    <row r="14" spans="1:22" ht="16.5" customHeight="1" x14ac:dyDescent="0.25">
      <c r="B14" s="121" t="s">
        <v>53</v>
      </c>
      <c r="C14" s="122"/>
      <c r="D14" s="122"/>
      <c r="E14" s="123"/>
      <c r="F14" s="50" t="s">
        <v>39</v>
      </c>
      <c r="O14" s="14">
        <f>O13</f>
        <v>0.88200000000000001</v>
      </c>
      <c r="P14" s="15">
        <v>3.22</v>
      </c>
      <c r="Q14" s="16">
        <v>14.77</v>
      </c>
      <c r="R14" s="17">
        <f>+P14*0.75</f>
        <v>2.415</v>
      </c>
      <c r="S14" s="17">
        <f>+Q14/4*3</f>
        <v>11.077500000000001</v>
      </c>
      <c r="T14" s="18" t="s">
        <v>41</v>
      </c>
    </row>
    <row r="15" spans="1:22" ht="6" customHeight="1" x14ac:dyDescent="0.2"/>
    <row r="16" spans="1:22" ht="15.75" customHeight="1" x14ac:dyDescent="0.25">
      <c r="B16" s="98" t="s">
        <v>11</v>
      </c>
      <c r="C16" s="145"/>
      <c r="D16" s="115" t="s">
        <v>16</v>
      </c>
      <c r="E16" s="116"/>
      <c r="F16" s="139">
        <f>+B23/4*3</f>
        <v>2.5499999999999998</v>
      </c>
      <c r="O16" s="112" t="s">
        <v>17</v>
      </c>
      <c r="P16" s="113"/>
      <c r="Q16" s="113"/>
      <c r="R16" s="113"/>
      <c r="S16" s="136"/>
      <c r="T16" s="136"/>
      <c r="U16" s="136"/>
      <c r="V16" s="99"/>
    </row>
    <row r="17" spans="2:24" ht="12.75" customHeight="1" x14ac:dyDescent="0.25">
      <c r="B17" s="94">
        <f>ROUNDUP(IF($D$4="DANS LA COMMUNE",IF($D$2&lt;$P$13,$P$13*O13/100,IF($D$2&gt;$Q$13,$Q$13*O13/100,$D$2*O13/100)),IF($D$4="HORS COMMUNE",IF($D$2&lt;$P$13,$P$13*(O13*1.5)/100,IF($D$2&gt;$Q$13,$Q$13*(O13*1.5)/100,$D$2*(O13*1.5)/100)),0)),2)</f>
        <v>14.76</v>
      </c>
      <c r="C17" s="102"/>
      <c r="D17" s="117">
        <f>B17*R13</f>
        <v>11.07</v>
      </c>
      <c r="E17" s="118"/>
      <c r="F17" s="130"/>
      <c r="O17" s="19" t="s">
        <v>18</v>
      </c>
      <c r="P17" s="20" t="s">
        <v>4</v>
      </c>
      <c r="Q17" s="20" t="s">
        <v>5</v>
      </c>
      <c r="R17" s="21" t="s">
        <v>19</v>
      </c>
      <c r="S17" s="19" t="s">
        <v>42</v>
      </c>
      <c r="T17" s="20" t="s">
        <v>4</v>
      </c>
      <c r="U17" s="20" t="s">
        <v>5</v>
      </c>
      <c r="V17" s="19" t="s">
        <v>43</v>
      </c>
      <c r="W17" s="20" t="s">
        <v>4</v>
      </c>
      <c r="X17" s="20" t="s">
        <v>5</v>
      </c>
    </row>
    <row r="18" spans="2:24" ht="13.5" customHeight="1" x14ac:dyDescent="0.25">
      <c r="B18" s="103"/>
      <c r="C18" s="104"/>
      <c r="D18" s="119"/>
      <c r="E18" s="120"/>
      <c r="F18" s="131"/>
      <c r="O18" s="22">
        <v>0.20200000000000001</v>
      </c>
      <c r="P18" s="7">
        <v>531</v>
      </c>
      <c r="Q18" s="7">
        <v>1682</v>
      </c>
      <c r="R18" s="23">
        <v>0.87</v>
      </c>
      <c r="S18" s="22">
        <f>O18/2</f>
        <v>0.10100000000000001</v>
      </c>
      <c r="T18" s="7">
        <v>531</v>
      </c>
      <c r="U18" s="7">
        <v>1682</v>
      </c>
      <c r="V18" s="6">
        <v>0.152</v>
      </c>
      <c r="W18" s="7">
        <v>535</v>
      </c>
      <c r="X18" s="7">
        <v>1681</v>
      </c>
    </row>
    <row r="19" spans="2:24" ht="15" x14ac:dyDescent="0.25">
      <c r="O19" s="24">
        <f t="shared" ref="O19:O20" si="1">O18</f>
        <v>0.20200000000000001</v>
      </c>
      <c r="P19" s="25">
        <v>1.08</v>
      </c>
      <c r="Q19" s="25">
        <v>3.4</v>
      </c>
      <c r="R19" s="5"/>
      <c r="S19" s="24">
        <f t="shared" ref="S19:S20" si="2">S18</f>
        <v>0.10100000000000001</v>
      </c>
      <c r="T19" s="25">
        <f>P19/2</f>
        <v>0.54</v>
      </c>
      <c r="U19" s="25">
        <f>Q19/2</f>
        <v>1.7</v>
      </c>
      <c r="V19" s="26">
        <f t="shared" ref="V19:V20" si="3">V18</f>
        <v>0.152</v>
      </c>
      <c r="W19" s="27">
        <v>0.81</v>
      </c>
      <c r="X19" s="25">
        <v>2.5499999999999998</v>
      </c>
    </row>
    <row r="20" spans="2:24" x14ac:dyDescent="0.25">
      <c r="B20" s="154" t="s">
        <v>54</v>
      </c>
      <c r="C20" s="155"/>
      <c r="D20" s="156"/>
      <c r="E20" s="63"/>
      <c r="O20" s="14">
        <f t="shared" si="1"/>
        <v>0.20200000000000001</v>
      </c>
      <c r="P20" s="19"/>
      <c r="Q20" s="21"/>
      <c r="R20" s="21"/>
      <c r="S20" s="14">
        <f t="shared" si="2"/>
        <v>0.10100000000000001</v>
      </c>
      <c r="T20" s="19"/>
      <c r="U20" s="21"/>
      <c r="V20" s="8">
        <f t="shared" si="3"/>
        <v>0.152</v>
      </c>
      <c r="W20" s="19"/>
      <c r="X20" s="21"/>
    </row>
    <row r="21" spans="2:24" ht="6" customHeight="1" x14ac:dyDescent="0.2">
      <c r="D21" s="64"/>
      <c r="E21" s="1"/>
    </row>
    <row r="22" spans="2:24" ht="18.75" x14ac:dyDescent="0.25">
      <c r="B22" s="134" t="s">
        <v>20</v>
      </c>
      <c r="C22" s="135"/>
      <c r="D22" s="65" t="s">
        <v>21</v>
      </c>
      <c r="E22" s="66" t="s">
        <v>44</v>
      </c>
      <c r="O22" s="132" t="s">
        <v>33</v>
      </c>
      <c r="P22" s="133"/>
      <c r="Q22" s="133"/>
      <c r="R22" s="132" t="s">
        <v>34</v>
      </c>
      <c r="S22" s="133"/>
      <c r="T22" s="133"/>
      <c r="U22" s="140" t="s">
        <v>45</v>
      </c>
      <c r="V22" s="141"/>
      <c r="W22" s="141"/>
    </row>
    <row r="23" spans="2:24" ht="12.75" customHeight="1" x14ac:dyDescent="0.2">
      <c r="B23" s="146">
        <f>ROUND(IF($D$4="DANS LA COMMUNE",IF($D$2&lt;$P$18,$P$18*O18/100,IF($D$2&gt;$Q$18,$Q$18*O18/100,$D$2*O18/100)),IF($D$4="HORS COMMUNE",IF($D$2&lt;$P$18,$P$18*O18/100*1.5,IF($D$2&gt;$Q$18,$Q$18*O18/100*1.5,$D$2*O18/100*1.5)),0)),2)</f>
        <v>3.4</v>
      </c>
      <c r="C23" s="147"/>
      <c r="D23" s="150">
        <f>ROUNDUP(IF($D$4="DANS LA COMMUNE",IF($D$2&lt;$P$18,$P$18*S18/100,IF($D$2&gt;$Q$18,$Q$18*S18/100,$D$2*S18/100)),IF($D$4="HORS COMMUNE",IF($D$2&lt;$P$18,$P$18*S18/100*1.5,IF($D$2&gt;$Q$18,$Q$18*S18/100*1.5,$D$2*S18/100*1.5)),0)),2)</f>
        <v>1.7</v>
      </c>
      <c r="E23" s="152">
        <f>ROUNDUP(IF($D$4="DANS LA COMMUNE",IF($D$2&lt;$W$18,$W$18*V18/100,IF($D$2&gt;$X$18,$X$18*V18/100,$D$2*V18/100)),IF($D$4="HORS COMMUNE",IF($D$2&lt;$W$18,$W$18*V18/100*1.5,IF($D$2&gt;$X$18,$X$18*V18/100*1.5,$D$2*V18/100*1.5)),0)),2)</f>
        <v>2.5599999999999996</v>
      </c>
      <c r="O23" s="28" t="s">
        <v>35</v>
      </c>
      <c r="P23" s="28" t="s">
        <v>4</v>
      </c>
      <c r="Q23" s="28" t="s">
        <v>5</v>
      </c>
      <c r="R23" s="28" t="s">
        <v>47</v>
      </c>
      <c r="S23" s="28" t="s">
        <v>4</v>
      </c>
      <c r="T23" s="28" t="s">
        <v>5</v>
      </c>
      <c r="U23" s="77" t="s">
        <v>46</v>
      </c>
      <c r="V23" s="77" t="s">
        <v>4</v>
      </c>
      <c r="W23" s="77" t="s">
        <v>5</v>
      </c>
    </row>
    <row r="24" spans="2:24" ht="15" x14ac:dyDescent="0.2">
      <c r="B24" s="148"/>
      <c r="C24" s="149"/>
      <c r="D24" s="151"/>
      <c r="E24" s="153"/>
      <c r="O24" s="29">
        <v>2.2970000000000002</v>
      </c>
      <c r="P24" s="30">
        <v>535</v>
      </c>
      <c r="Q24" s="30">
        <v>1635</v>
      </c>
      <c r="R24" s="31">
        <v>3.782</v>
      </c>
      <c r="S24" s="30">
        <v>536</v>
      </c>
      <c r="T24" s="30">
        <v>1581</v>
      </c>
      <c r="U24" s="78">
        <v>2.5979999999999999</v>
      </c>
      <c r="V24" s="79">
        <v>535.03</v>
      </c>
      <c r="W24" s="79">
        <v>1636.64</v>
      </c>
    </row>
    <row r="25" spans="2:24" ht="15.75" customHeight="1" x14ac:dyDescent="0.2">
      <c r="B25" s="67" t="s">
        <v>22</v>
      </c>
      <c r="C25" s="68"/>
      <c r="D25" s="137">
        <v>0.86</v>
      </c>
      <c r="E25" s="138"/>
      <c r="O25" s="32">
        <f>O24</f>
        <v>2.2970000000000002</v>
      </c>
      <c r="P25" s="33">
        <v>12.29</v>
      </c>
      <c r="Q25" s="34">
        <v>37.56</v>
      </c>
      <c r="R25" s="35">
        <f>+R24</f>
        <v>3.782</v>
      </c>
      <c r="S25" s="36">
        <v>20.28</v>
      </c>
      <c r="T25" s="36">
        <v>59.78</v>
      </c>
      <c r="U25" s="80">
        <f>U24</f>
        <v>2.5979999999999999</v>
      </c>
      <c r="V25" s="81">
        <v>13.9</v>
      </c>
      <c r="W25" s="81">
        <v>42.52</v>
      </c>
    </row>
    <row r="26" spans="2:24" ht="24" customHeight="1" x14ac:dyDescent="0.2">
      <c r="O26" s="132" t="s">
        <v>40</v>
      </c>
      <c r="P26" s="133"/>
      <c r="Q26" s="133"/>
      <c r="R26" s="132" t="s">
        <v>36</v>
      </c>
      <c r="S26" s="133"/>
      <c r="T26" s="133"/>
      <c r="U26" s="140" t="s">
        <v>50</v>
      </c>
      <c r="V26" s="141"/>
      <c r="W26" s="141"/>
    </row>
    <row r="27" spans="2:24" ht="18" x14ac:dyDescent="0.25">
      <c r="B27" s="48" t="s">
        <v>29</v>
      </c>
      <c r="O27" s="28" t="s">
        <v>37</v>
      </c>
      <c r="P27" s="28" t="s">
        <v>4</v>
      </c>
      <c r="Q27" s="28" t="s">
        <v>5</v>
      </c>
      <c r="R27" s="28" t="s">
        <v>37</v>
      </c>
      <c r="S27" s="28" t="s">
        <v>4</v>
      </c>
      <c r="T27" s="28" t="s">
        <v>5</v>
      </c>
      <c r="U27" s="77" t="s">
        <v>37</v>
      </c>
      <c r="V27" s="77" t="s">
        <v>4</v>
      </c>
      <c r="W27" s="77" t="s">
        <v>5</v>
      </c>
    </row>
    <row r="28" spans="2:24" ht="18" customHeight="1" x14ac:dyDescent="0.25">
      <c r="O28" s="37">
        <f>O24*1.5</f>
        <v>3.4455</v>
      </c>
      <c r="P28" s="30">
        <v>535</v>
      </c>
      <c r="Q28" s="30">
        <v>1635</v>
      </c>
      <c r="R28" s="37">
        <f>R24*1.5</f>
        <v>5.673</v>
      </c>
      <c r="S28" s="76">
        <f>S29*100/R28</f>
        <v>536.22421998942355</v>
      </c>
      <c r="T28" s="76">
        <f>T29*100/R28</f>
        <v>1580.6451612903227</v>
      </c>
      <c r="U28" s="82">
        <f>U24*1.5</f>
        <v>3.8969999999999998</v>
      </c>
      <c r="V28" s="79">
        <f>V29*100/U28</f>
        <v>535.0269438029253</v>
      </c>
      <c r="W28" s="79">
        <f>W29*100/U28</f>
        <v>1636.6435719784452</v>
      </c>
    </row>
    <row r="29" spans="2:24" ht="16.5" customHeight="1" x14ac:dyDescent="0.25">
      <c r="B29" s="49" t="s">
        <v>55</v>
      </c>
      <c r="C29" s="69"/>
      <c r="D29" s="69"/>
      <c r="E29" s="70"/>
      <c r="F29" s="71"/>
      <c r="O29" s="38">
        <f>O28</f>
        <v>3.4455</v>
      </c>
      <c r="P29" s="39">
        <f>P25*1.5</f>
        <v>18.434999999999999</v>
      </c>
      <c r="Q29" s="39">
        <f>Q25*1.5</f>
        <v>56.34</v>
      </c>
      <c r="R29" s="38">
        <f>R28</f>
        <v>5.673</v>
      </c>
      <c r="S29" s="40">
        <f>S25*1.5</f>
        <v>30.42</v>
      </c>
      <c r="T29" s="40">
        <f>T25*1.5</f>
        <v>89.67</v>
      </c>
      <c r="U29" s="83">
        <f>U28</f>
        <v>3.8969999999999998</v>
      </c>
      <c r="V29" s="84">
        <f>V25*1.5</f>
        <v>20.85</v>
      </c>
      <c r="W29" s="84">
        <f>W25*1.5</f>
        <v>63.78</v>
      </c>
    </row>
    <row r="30" spans="2:24" ht="15.75" customHeight="1" x14ac:dyDescent="0.2">
      <c r="E30" s="64"/>
    </row>
    <row r="31" spans="2:24" ht="15.75" customHeight="1" x14ac:dyDescent="0.25">
      <c r="B31" s="91" t="s">
        <v>31</v>
      </c>
      <c r="C31" s="92"/>
      <c r="D31" s="93" t="s">
        <v>32</v>
      </c>
      <c r="E31" s="92"/>
      <c r="F31" s="41"/>
    </row>
    <row r="32" spans="2:24" ht="15.75" customHeight="1" x14ac:dyDescent="0.2">
      <c r="B32" s="86">
        <f>(ROUND(IF(D4="DANS LA COMMUNE",IF($D$2&lt;$P$24,$P$24*$O$24/100,IF($D$2&gt;$Q$24,$Q$24*$O$24/100,$D$2*$O$24/100)),IF($D$4="HORS COMMUNE",IF($D$2&lt;$P$24,$P$24*$O$24/100*1.5,IF($D$2&gt;$Q$24,$Q$24*$O$24/100*1.5,$D$2*$O$24/100*1.5)),0)),2))*5</f>
        <v>187.8</v>
      </c>
      <c r="C32" s="87"/>
      <c r="D32" s="90">
        <f>(ROUND(IF(D4="DANS LA COMMUNE",IF($D$2&lt;$P$24,$P$24*$O$24/100,IF($D$2&gt;$Q$24,$Q$24*$O$24/100,$D$2*$O$24/100)),IF($D$4="HORS COMMUNE",IF($D$2&lt;$P$24,$P$24*$O$24/100*1.5,IF($D$2&gt;$Q$24,$Q$24*$O$24/100*1.5,$D$2*$O$24/100*1.5)),0)),2))*4</f>
        <v>150.24</v>
      </c>
      <c r="E32" s="87"/>
      <c r="F32" s="85"/>
      <c r="O32" s="41" t="s">
        <v>51</v>
      </c>
    </row>
    <row r="33" spans="2:17" ht="15.75" customHeight="1" x14ac:dyDescent="0.2">
      <c r="B33" s="88"/>
      <c r="C33" s="89"/>
      <c r="D33" s="88"/>
      <c r="E33" s="89"/>
      <c r="F33" s="85"/>
    </row>
    <row r="34" spans="2:17" ht="15.75" customHeight="1" x14ac:dyDescent="0.2">
      <c r="Q34" s="2" t="s">
        <v>48</v>
      </c>
    </row>
    <row r="35" spans="2:17" ht="15.75" customHeight="1" x14ac:dyDescent="0.25">
      <c r="B35" s="54" t="s">
        <v>56</v>
      </c>
      <c r="C35" s="55"/>
      <c r="D35" s="55"/>
      <c r="E35" s="56"/>
      <c r="P35" s="2" t="s">
        <v>49</v>
      </c>
    </row>
    <row r="37" spans="2:17" ht="15.75" customHeight="1" x14ac:dyDescent="0.25">
      <c r="B37" s="98" t="s">
        <v>30</v>
      </c>
      <c r="C37" s="99"/>
      <c r="D37" s="57"/>
      <c r="E37" s="58"/>
    </row>
    <row r="38" spans="2:17" ht="15.75" customHeight="1" x14ac:dyDescent="0.2">
      <c r="B38" s="94">
        <f>(ROUND(IF($D$4="DANS LA COMMUNE",IF($D$2&lt;$S$24,$S$24*$R$24/100,IF($D$2&gt;$T$24,$T$25,$D$2*$R$24/100)),IF($D$4="HORS COMMUNE",IF($D$2&lt;$S$24,$S$24*$R$24/100*1.5,IF($D$2&gt;$T$24,$T$24*$R$24/100*1.5,$D$2*$R$24/100*1.5)),0)),2))*12</f>
        <v>717.36</v>
      </c>
      <c r="C38" s="95"/>
      <c r="D38" s="59"/>
      <c r="E38" s="60"/>
    </row>
    <row r="39" spans="2:17" ht="15.75" customHeight="1" x14ac:dyDescent="0.2">
      <c r="B39" s="96"/>
      <c r="C39" s="97"/>
      <c r="D39" s="61"/>
      <c r="E39" s="62"/>
    </row>
    <row r="41" spans="2:17" ht="15.75" customHeight="1" x14ac:dyDescent="0.2">
      <c r="B41" s="72" t="s">
        <v>23</v>
      </c>
      <c r="C41" s="72" t="s">
        <v>24</v>
      </c>
      <c r="D41" s="72" t="s">
        <v>25</v>
      </c>
      <c r="E41" s="72" t="s">
        <v>26</v>
      </c>
    </row>
    <row r="42" spans="2:17" ht="15.75" customHeight="1" x14ac:dyDescent="0.25">
      <c r="B42" s="73">
        <v>5</v>
      </c>
      <c r="C42" s="74">
        <v>28</v>
      </c>
      <c r="D42" s="73" t="s">
        <v>27</v>
      </c>
      <c r="E42" s="75">
        <v>15</v>
      </c>
    </row>
    <row r="43" spans="2:17" ht="30" customHeight="1" x14ac:dyDescent="0.2">
      <c r="B43" s="100" t="s">
        <v>28</v>
      </c>
      <c r="C43" s="101"/>
      <c r="D43" s="101"/>
      <c r="E43" s="101"/>
    </row>
  </sheetData>
  <sheetProtection algorithmName="SHA-512" hashValue="J2xdpcjNu4f/q5sJlkV4MGiYWmf4nSWXERYGvM/d7wRlvjd0mjDZpCVBb0DOZxBvpZsBbmr0HE1UA7yH5A+HEw==" saltValue="Nz+4FDSH/fLGEqFq/EkP6Q==" spinCount="100000" sheet="1" objects="1" scenarios="1"/>
  <mergeCells count="38">
    <mergeCell ref="D2:E2"/>
    <mergeCell ref="D4:E4"/>
    <mergeCell ref="B16:C16"/>
    <mergeCell ref="B23:C24"/>
    <mergeCell ref="D23:D24"/>
    <mergeCell ref="E23:E24"/>
    <mergeCell ref="B20:D20"/>
    <mergeCell ref="R22:T22"/>
    <mergeCell ref="O26:Q26"/>
    <mergeCell ref="R26:T26"/>
    <mergeCell ref="B22:C22"/>
    <mergeCell ref="O16:V16"/>
    <mergeCell ref="D25:E25"/>
    <mergeCell ref="F16:F18"/>
    <mergeCell ref="O22:Q22"/>
    <mergeCell ref="U22:W22"/>
    <mergeCell ref="U26:W26"/>
    <mergeCell ref="O5:S5"/>
    <mergeCell ref="O11:S11"/>
    <mergeCell ref="D16:E16"/>
    <mergeCell ref="D17:E18"/>
    <mergeCell ref="B14:E14"/>
    <mergeCell ref="B10:C10"/>
    <mergeCell ref="B11:C12"/>
    <mergeCell ref="D10:E10"/>
    <mergeCell ref="F10:F12"/>
    <mergeCell ref="G10:G12"/>
    <mergeCell ref="B38:C39"/>
    <mergeCell ref="B37:C37"/>
    <mergeCell ref="B43:E43"/>
    <mergeCell ref="B17:C18"/>
    <mergeCell ref="B8:E8"/>
    <mergeCell ref="D11:E12"/>
    <mergeCell ref="F32:F33"/>
    <mergeCell ref="B32:C33"/>
    <mergeCell ref="D32:E33"/>
    <mergeCell ref="B31:C31"/>
    <mergeCell ref="D31:E31"/>
  </mergeCells>
  <dataValidations count="1">
    <dataValidation type="list" allowBlank="1" sqref="D4" xr:uid="{00000000-0002-0000-0000-000000000000}">
      <formula1>$O$2:$O$3</formula1>
    </dataValidation>
  </dataValidations>
  <pageMargins left="0.7" right="0.7" top="0.75" bottom="0.75" header="0.3" footer="0.3"/>
  <pageSetup paperSize="9" scale="53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7B9F54D89C4348AE7F502CD894BABA" ma:contentTypeVersion="18" ma:contentTypeDescription="Crée un document." ma:contentTypeScope="" ma:versionID="2ae3326beb9b71a09c6033b9956a2fff">
  <xsd:schema xmlns:xsd="http://www.w3.org/2001/XMLSchema" xmlns:xs="http://www.w3.org/2001/XMLSchema" xmlns:p="http://schemas.microsoft.com/office/2006/metadata/properties" xmlns:ns2="8a5347bd-153e-4246-bd09-24f173a68e9a" xmlns:ns3="0e015931-7c3a-475f-bbc1-90a5d89aa4b1" targetNamespace="http://schemas.microsoft.com/office/2006/metadata/properties" ma:root="true" ma:fieldsID="fbe8236ca8b75b72fb9a40d5d023eef1" ns2:_="" ns3:_="">
    <xsd:import namespace="8a5347bd-153e-4246-bd09-24f173a68e9a"/>
    <xsd:import namespace="0e015931-7c3a-475f-bbc1-90a5d89aa4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347bd-153e-4246-bd09-24f173a68e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c482122f-6bd2-44fc-a370-a831f3c57f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15931-7c3a-475f-bbc1-90a5d89aa4b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4a92d86-6f71-400a-a3ae-20fd49e959ea}" ma:internalName="TaxCatchAll" ma:showField="CatchAllData" ma:web="0e015931-7c3a-475f-bbc1-90a5d89aa4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5347bd-153e-4246-bd09-24f173a68e9a">
      <Terms xmlns="http://schemas.microsoft.com/office/infopath/2007/PartnerControls"/>
    </lcf76f155ced4ddcb4097134ff3c332f>
    <TaxCatchAll xmlns="0e015931-7c3a-475f-bbc1-90a5d89aa4b1" xsi:nil="true"/>
  </documentManagement>
</p:properties>
</file>

<file path=customXml/itemProps1.xml><?xml version="1.0" encoding="utf-8"?>
<ds:datastoreItem xmlns:ds="http://schemas.openxmlformats.org/officeDocument/2006/customXml" ds:itemID="{AADEBEA4-9FBE-4F35-9A43-992A7DA76D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C1D406-A84D-46A3-88E2-6CAD0207EC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5347bd-153e-4246-bd09-24f173a68e9a"/>
    <ds:schemaRef ds:uri="0e015931-7c3a-475f-bbc1-90a5d89aa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DDDC1E-38DB-46FC-9DC2-10194A5484FB}">
  <ds:schemaRefs>
    <ds:schemaRef ds:uri="http://schemas.microsoft.com/office/2006/metadata/properties"/>
    <ds:schemaRef ds:uri="http://schemas.microsoft.com/office/infopath/2007/PartnerControls"/>
    <ds:schemaRef ds:uri="8a5347bd-153e-4246-bd09-24f173a68e9a"/>
    <ds:schemaRef ds:uri="0e015931-7c3a-475f-bbc1-90a5d89aa4b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Boucard</dc:creator>
  <cp:lastModifiedBy>Aurelie BOUDEY</cp:lastModifiedBy>
  <cp:lastPrinted>2021-12-06T15:20:27Z</cp:lastPrinted>
  <dcterms:created xsi:type="dcterms:W3CDTF">2018-01-12T16:52:19Z</dcterms:created>
  <dcterms:modified xsi:type="dcterms:W3CDTF">2025-01-17T08:45:24Z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0x0101004B7B9F54D89C4348AE7F502CD894BABA</vt:lpwstr>
  </property>
  <property fmtid="{D5CDD505-2E9C-101B-9397-08002B2CF9AE}" pid="3" name="MediaServiceImageTags">
    <vt:lpwstr/>
  </property>
</Properties>
</file>